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Комнедра\230925 КС 1\"/>
    </mc:Choice>
  </mc:AlternateContent>
  <xr:revisionPtr revIDLastSave="0" documentId="13_ncr:1_{2BC59394-5F53-4EB5-868F-1C711F16B464}" xr6:coauthVersionLast="47" xr6:coauthVersionMax="47" xr10:uidLastSave="{00000000-0000-0000-0000-000000000000}"/>
  <bookViews>
    <workbookView xWindow="-110" yWindow="-110" windowWidth="25820" windowHeight="14020" tabRatio="750" xr2:uid="{00000000-000D-0000-FFFF-FFFF00000000}"/>
  </bookViews>
  <sheets>
    <sheet name="ТЗ" sheetId="1" r:id="rId1"/>
  </sheets>
  <definedNames>
    <definedName name="Excel_BuiltIn_Print_Titles_1">ТЗ!#REF!</definedName>
    <definedName name="_xlnm.Print_Area" localSheetId="0">ТЗ!$A$1:$H$79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2" i="1" l="1"/>
  <c r="D51" i="1" l="1"/>
  <c r="D50" i="1" l="1"/>
  <c r="D19" i="1"/>
  <c r="O32" i="1" l="1"/>
  <c r="P32" i="1" s="1"/>
  <c r="D20" i="1"/>
  <c r="D23" i="1" l="1"/>
  <c r="D22" i="1"/>
  <c r="D21" i="1"/>
  <c r="D45" i="1" s="1"/>
  <c r="D47" i="1" l="1"/>
  <c r="D46" i="1"/>
  <c r="D29" i="1" l="1"/>
  <c r="D31" i="1" l="1"/>
  <c r="D26" i="1"/>
  <c r="D49" i="1" s="1"/>
  <c r="D17" i="1"/>
  <c r="O19" i="1" l="1"/>
  <c r="P19" i="1" s="1"/>
  <c r="D30" i="1"/>
  <c r="P20" i="1"/>
  <c r="F20" i="1"/>
  <c r="Q20" i="1" l="1"/>
  <c r="O52" i="1"/>
  <c r="P52" i="1" s="1"/>
  <c r="D28" i="1" l="1"/>
  <c r="D12" i="1" l="1"/>
  <c r="D11" i="1"/>
  <c r="D10" i="1"/>
  <c r="O42" i="1" l="1"/>
  <c r="P42" i="1" l="1"/>
  <c r="O41" i="1" l="1"/>
  <c r="P41" i="1" l="1"/>
  <c r="O46" i="1" l="1"/>
  <c r="P46" i="1" s="1"/>
  <c r="O11" i="1"/>
  <c r="O12" i="1"/>
  <c r="O13" i="1"/>
  <c r="O14" i="1"/>
  <c r="O15" i="1"/>
  <c r="O16" i="1"/>
  <c r="O17" i="1"/>
  <c r="O18" i="1"/>
  <c r="P18" i="1" s="1"/>
  <c r="O21" i="1"/>
  <c r="O22" i="1"/>
  <c r="O23" i="1"/>
  <c r="O24" i="1"/>
  <c r="O26" i="1"/>
  <c r="O27" i="1"/>
  <c r="O28" i="1"/>
  <c r="O29" i="1"/>
  <c r="O30" i="1"/>
  <c r="O33" i="1"/>
  <c r="O34" i="1"/>
  <c r="O36" i="1"/>
  <c r="O38" i="1"/>
  <c r="O44" i="1"/>
  <c r="O45" i="1"/>
  <c r="O47" i="1"/>
  <c r="O49" i="1"/>
  <c r="P49" i="1" s="1"/>
  <c r="O10" i="1"/>
  <c r="P47" i="1" l="1"/>
  <c r="P45" i="1"/>
  <c r="P44" i="1"/>
  <c r="P38" i="1"/>
  <c r="P34" i="1"/>
  <c r="P33" i="1"/>
  <c r="P27" i="1"/>
  <c r="P24" i="1"/>
  <c r="P22" i="1"/>
  <c r="P11" i="1"/>
  <c r="P12" i="1"/>
  <c r="P13" i="1"/>
  <c r="P14" i="1"/>
  <c r="P15" i="1"/>
  <c r="P16" i="1"/>
  <c r="P17" i="1"/>
  <c r="P10" i="1"/>
  <c r="P23" i="1" l="1"/>
  <c r="P29" i="1" l="1"/>
  <c r="P30" i="1" l="1"/>
  <c r="P21" i="1"/>
  <c r="P26" i="1" l="1"/>
  <c r="P28" i="1"/>
  <c r="D36" i="1"/>
  <c r="P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Софьина Наталья Николаевна</author>
  </authors>
  <commentList>
    <comment ref="P3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перебрали выполнение-сделать сторнирование</t>
        </r>
      </text>
    </comment>
    <comment ref="K4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это максимум, учесть пообъектно</t>
        </r>
      </text>
    </comment>
  </commentList>
</comments>
</file>

<file path=xl/sharedStrings.xml><?xml version="1.0" encoding="utf-8"?>
<sst xmlns="http://schemas.openxmlformats.org/spreadsheetml/2006/main" count="119" uniqueCount="92">
  <si>
    <t>м3</t>
  </si>
  <si>
    <t>м2</t>
  </si>
  <si>
    <t>№ п/п</t>
  </si>
  <si>
    <t>Наименование объектов  видов работ.</t>
  </si>
  <si>
    <t>Ед.из</t>
  </si>
  <si>
    <t>Объем работ</t>
  </si>
  <si>
    <t>Стоимость поставки материалов Подрядчика согласуется до начала работ.</t>
  </si>
  <si>
    <t>Подрядчик во всех случаях несет перед Заказчиком полную ответственность за неисполнение или ненадлежащее исполнение обязательств, привлекаемым субподрядчиком как за свои собственные действия.</t>
  </si>
  <si>
    <t>Срезка кустарника и мелколесья в грунтах естественного залегания трактором, кустарник и мелколесье средние</t>
  </si>
  <si>
    <t>1 га</t>
  </si>
  <si>
    <t>1 дерево</t>
  </si>
  <si>
    <t>1 хлыст</t>
  </si>
  <si>
    <t xml:space="preserve"> м3</t>
  </si>
  <si>
    <t>Валка деревьев мягких пород с корня, диаметр стволов: до 20 см</t>
  </si>
  <si>
    <t>ТМЦ, поставляемые Заказчиком, передаются Подрядчику по давальческой схеме. Доставка материалов  поставки Заказчика от склада до объекта осуществляется Подрядчиком.</t>
  </si>
  <si>
    <t xml:space="preserve">При составлении сметной документации количество материалов необходимо учитывать с коэффициентом расхода, согласно сметных норм на основании ФССЦ. </t>
  </si>
  <si>
    <t>При привлечении к выполнению строительных работ субподрядных организаций, участник тендера должен направить в адрес Заказчика  перечень данных предприятий, письменное  обоснование необходимости их привлечения и полный пакет документов, аналогичный документам, представляемым претендентом на участие в тендере.</t>
  </si>
  <si>
    <t>Привлечение для выполнения работ субподрядных организаций возможно только при условии  получения предварительного письменного согласования  от Заказчика.</t>
  </si>
  <si>
    <t xml:space="preserve"> м2</t>
  </si>
  <si>
    <t xml:space="preserve">м2 </t>
  </si>
  <si>
    <t>Планировка  насыпи и откосов автомобильной дороги. Группа грунтов 1</t>
  </si>
  <si>
    <t>шт</t>
  </si>
  <si>
    <t>Предоставить Заказчику на согласование перечень спецтехники необходимой для реализации настоящего технического задания, отдельно по каждому этапу в обозначенные сроки.</t>
  </si>
  <si>
    <t>Устройство удерживающего слоя гидроизоляции из глины. Толщиной 50 мм</t>
  </si>
  <si>
    <t>Условия оплаты: отсутствие авансирования; оплата работ производится в срок не  позднее 120(сто двадцать) календарных дней с момента подписания Заказчиком Актов о приемке выполненных работ КС-2, в соответствии с этапами обозначенными в алгоритме выполнения работ, Справки о стоимости выполненных работ и затрат КС-3 и представления Подрядчиком счета-фактуры.</t>
  </si>
  <si>
    <t>Уплотнение грунта прицепными катками на пневмоколесном ходу 25 т на первый проход по одному следу при толщине слоя 300 мм.(число проходов по одному следу 7)  Группа грунтов 1</t>
  </si>
  <si>
    <t>тн</t>
  </si>
  <si>
    <t>Техническое задание составлено по проекту-аналогу . Возможна корректировка объема работ в сторону как увеличения, так и в сторону уменьшения согласно фактически выполненным работам.</t>
  </si>
  <si>
    <t>Устройство  насыпи из привозного песчаного грунта  (Группа грунтов 1)</t>
  </si>
  <si>
    <t>Устройство прослойки из нетканого синтетического материала [НСМ]  типа "Дорнит" (450гр/м2)</t>
  </si>
  <si>
    <t>Планировка территории площадки механизированным способом. Группа грунтов 2</t>
  </si>
  <si>
    <t>Разделка древесины мягких пород, полученной от валки леса, диаметр стволов: до 20 см</t>
  </si>
  <si>
    <t>Планировка площадей: механизированным способом, группа грунтов 2</t>
  </si>
  <si>
    <t>Ремонт и содержание грунтовых землевозных дорог на каждые 0,5 км длины, группа грунтов: 1</t>
  </si>
  <si>
    <t>ОСОБЫЕ УСЛОВИЯ</t>
  </si>
  <si>
    <t>Сметы должны бать составлены на основании актуальной редакции сборников базовых цен Федеральных единичных расценок (ФЕР -2020), в программном комплексе Гранд-смета, с использованием  индексов  ООО "Стройинформресурс" для пересчета в уровень цен первого месяца текущего квартала (1 кв. - январь; 2 кв. - апрель;  3 кв. - июль;  4 кв. - октябрь). для региона нахождения объекта строительства на период проведения тендерных процедур/на период строительства объекта.</t>
  </si>
  <si>
    <t>Стоимость материалов Заказчика в сметные расчеты не включать.</t>
  </si>
  <si>
    <t>Лимитированные затраты (затраты на строительство временных зданий и соотружений, дополнительные затраты при производстве СМР в зимнеее время, затраты на снегоборьбу и др.) определять в процентах от сметной стоимости строительно-монтажных работ без учета стоимости материалов Заказчика</t>
  </si>
  <si>
    <t>Размеры норм лимитироваенных затрат не должны превышать нормативы, предусмотренные Методиками действующей сметно-нормативной базы.</t>
  </si>
  <si>
    <t>Обязательно указывать в сметах удельный  вес инертных материалов (песок, щебень и т.д.)</t>
  </si>
  <si>
    <t>4.</t>
  </si>
  <si>
    <t>Сгребание срезанного или выкорчеванного кустарника и мелколесья кустарниковыми граблями на тракторе с перемещением до 700 м, кустарник и мелколесье: средние.</t>
  </si>
  <si>
    <t xml:space="preserve">Доставка материалов поставки Подрядчика силами Подрядчика </t>
  </si>
  <si>
    <t>Организация временных площадок хранения материалов и оборудования силами Подрядчика</t>
  </si>
  <si>
    <t>Мобилизация и демобилизация строительной техники и оборудования силами Подрядчика</t>
  </si>
  <si>
    <t>Организация перевозки вахт, перевозки рабочих силами Подрядчика</t>
  </si>
  <si>
    <t>Организация автономных жилых городков (питание, энергообеспечение, поставка ГСМ и т.д.) силами Подрядчика</t>
  </si>
  <si>
    <t>вып-е работы</t>
  </si>
  <si>
    <t xml:space="preserve">Устройство дорожной  насыпи  из привозного грунта с перемещ. до 20 м </t>
  </si>
  <si>
    <t>Разработка грунта в карьере с погрузкой на автомобили-самосвалы, группа грунтов 2.</t>
  </si>
  <si>
    <t>Устройство продольных водоотводных канав, L= 150мп</t>
  </si>
  <si>
    <t xml:space="preserve">Устройство шламового амбара </t>
  </si>
  <si>
    <t>"Инженерная подготовка кустовой площадки №15 Южно-Ошского месторождения нефти с подъездной автодорогой."</t>
  </si>
  <si>
    <t>2.</t>
  </si>
  <si>
    <t>3.</t>
  </si>
  <si>
    <t>5.</t>
  </si>
  <si>
    <t xml:space="preserve">6. </t>
  </si>
  <si>
    <t xml:space="preserve">7. </t>
  </si>
  <si>
    <t>Выполнить строительно-монтажные работы в соответствии с нормативными документами, актами, положениями и правилами, действующими на территории РФ.</t>
  </si>
  <si>
    <t>Корчевка кустарника и мелколесья в грунтах естественного залегания корчевателями-собирателями на тракторе мощностью: 79 кВт (108 л.с.), в т.ч. кустарник и мелколесье</t>
  </si>
  <si>
    <t>1.</t>
  </si>
  <si>
    <t>Трелевка хлыстов древесины на расстояние до 300 м тракторами мощностью: 59 кВт (80 л.с.), диаметр стволов до 20 см</t>
  </si>
  <si>
    <t>Устройство разделочных площадок, диаметр стволов: до 20 см</t>
  </si>
  <si>
    <t>Техническое задание на участие в тендере по строительному объекту:</t>
  </si>
  <si>
    <t>Монтаж плит дорожных ПДН 6х2</t>
  </si>
  <si>
    <t>Монтаж плит дорожных ПДН 6х2 на проезды внутриплощадочные</t>
  </si>
  <si>
    <t xml:space="preserve">Погрузка, разгрузка и перевозка нетканого синтетического материала [НСМ]  типа "Дорнит" (450гр/м2), </t>
  </si>
  <si>
    <t>Инженерная подготовка кустовой площадки</t>
  </si>
  <si>
    <t>Разработка, погрузка и перевозка песка на 8  км</t>
  </si>
  <si>
    <t>Перевозка грунта с карьера на кустовую площадку до 8 км (уд вес 1,6тн/м3)</t>
  </si>
  <si>
    <t>Подготовительные работы по своду леса  на кустовой площадке.</t>
  </si>
  <si>
    <r>
      <t xml:space="preserve">Срок строительства :  с </t>
    </r>
    <r>
      <rPr>
        <u/>
        <sz val="14"/>
        <rFont val="Times New Roman Cyr"/>
        <family val="1"/>
        <charset val="204"/>
      </rPr>
      <t>15.10.2025 по 30.12.2025г.</t>
    </r>
  </si>
  <si>
    <t>Устройство амбара ПВО</t>
  </si>
  <si>
    <t>Перевозка материалов Подрядчика (130 км)</t>
  </si>
  <si>
    <t>Погрузка, разгрузка и перевозка геомембраны толщиной 1,5мм (1250гр/м2),</t>
  </si>
  <si>
    <t>кг</t>
  </si>
  <si>
    <t>Примечание</t>
  </si>
  <si>
    <t>Строительство подъездной автодороги (L- 370 м.)</t>
  </si>
  <si>
    <t>Гидроизоляция склада ГСМ геомембраной (толшина -1,5 мм)</t>
  </si>
  <si>
    <t>Устройство гидроизоляциии амбара из геомембраны  (толшина -1,5 мм)</t>
  </si>
  <si>
    <r>
      <t>Устройство прослойки из нетканого синтетического материала [НСМ]  в земляном полотне: в обойме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("Дорнит" (450гр/м2)</t>
    </r>
  </si>
  <si>
    <t xml:space="preserve">Разработка грунта в отвал экскаваторами, выемка грунта, группа грунтов 2 </t>
  </si>
  <si>
    <t>Разработка грунта в отвал экскаваторами "драглайн" или "обратная лопата" с ковшом вместимостью: 1 (1-1,2) м3, группа грунтов 2 (ВЫЕМКА ГРУНТА)</t>
  </si>
  <si>
    <t>Разработка грунта с перемещением до 20 м бульдозерами мощностью: 96 кВт (130 л.с.), группа грунтов 1</t>
  </si>
  <si>
    <t>Планировка откосов и обвалования. Группа грунтов 1</t>
  </si>
  <si>
    <t xml:space="preserve">Планировка откосов, обвалования , полотна </t>
  </si>
  <si>
    <t>Планировка откосов, обвалования КП. Группа грунтов 1</t>
  </si>
  <si>
    <t>Погрузка, разгрузка георешетки полимерной</t>
  </si>
  <si>
    <t>Устройство проезда к амбару (с перемещением  грунта до 20 м бульдозерами и уплотнением)</t>
  </si>
  <si>
    <t>Погрузка, разгрузка плиты дорожной ПДН 6х2х0,14</t>
  </si>
  <si>
    <t>Устройство георешетки плоской полимерной в основании дороги (размер ячейки 25х25 мм)</t>
  </si>
  <si>
    <t xml:space="preserve">                       Приложение 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</si>
</sst>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\ #,##0.00&quot;р. &quot;;\-#,##0.00&quot;р. &quot;;&quot; -&quot;#&quot;р. &quot;;@\ "/>
    <numFmt numFmtId="166" formatCode="0.0000"/>
    <numFmt numFmtId="167" formatCode="_-* #,##0.0\ _₽_-;\-* #,##0.0\ _₽_-;_-* &quot;-&quot;??\ _₽_-;_-@_-"/>
    <numFmt numFmtId="168" formatCode="_-* #,##0\ _₽_-;\-* #,##0\ _₽_-;_-* &quot;-&quot;??\ _₽_-;_-@_-"/>
    <numFmt numFmtId="169" formatCode="0.0"/>
  </numFmts>
  <fonts count="36" x14ac:knownFonts="1">
    <font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Times New Roman Cyr"/>
      <family val="1"/>
      <charset val="204"/>
    </font>
    <font>
      <u/>
      <sz val="14"/>
      <name val="Times New Roman Cyr"/>
      <family val="1"/>
      <charset val="204"/>
    </font>
    <font>
      <b/>
      <sz val="13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5" applyNumberFormat="0" applyAlignment="0" applyProtection="0"/>
    <xf numFmtId="0" fontId="8" fillId="27" borderId="6" applyNumberFormat="0" applyAlignment="0" applyProtection="0"/>
    <xf numFmtId="0" fontId="9" fillId="27" borderId="5" applyNumberFormat="0" applyAlignment="0" applyProtection="0"/>
    <xf numFmtId="165" fontId="1" fillId="0" borderId="0" applyFill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28" borderId="11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30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31" borderId="12" applyNumberFormat="0" applyFon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23" fillId="0" borderId="0"/>
    <xf numFmtId="0" fontId="24" fillId="0" borderId="0"/>
    <xf numFmtId="164" fontId="1" fillId="0" borderId="0" applyFont="0" applyFill="0" applyBorder="0" applyAlignment="0" applyProtection="0"/>
  </cellStyleXfs>
  <cellXfs count="99">
    <xf numFmtId="0" fontId="1" fillId="0" borderId="0" xfId="0" applyFont="1"/>
    <xf numFmtId="3" fontId="2" fillId="33" borderId="1" xfId="0" applyNumberFormat="1" applyFont="1" applyFill="1" applyBorder="1" applyAlignment="1">
      <alignment horizontal="center" vertical="center" wrapText="1"/>
    </xf>
    <xf numFmtId="0" fontId="2" fillId="33" borderId="1" xfId="0" applyFont="1" applyFill="1" applyBorder="1" applyAlignment="1">
      <alignment horizontal="center" vertical="center"/>
    </xf>
    <xf numFmtId="0" fontId="2" fillId="33" borderId="1" xfId="0" applyFont="1" applyFill="1" applyBorder="1" applyAlignment="1">
      <alignment horizontal="center" vertical="center" wrapText="1"/>
    </xf>
    <xf numFmtId="0" fontId="3" fillId="33" borderId="0" xfId="0" applyFont="1" applyFill="1"/>
    <xf numFmtId="0" fontId="2" fillId="33" borderId="0" xfId="0" applyFont="1" applyFill="1" applyAlignment="1">
      <alignment horizontal="left" vertical="center"/>
    </xf>
    <xf numFmtId="0" fontId="2" fillId="33" borderId="0" xfId="0" applyFont="1" applyFill="1" applyAlignment="1"/>
    <xf numFmtId="0" fontId="25" fillId="33" borderId="0" xfId="0" applyFont="1" applyFill="1" applyAlignment="1">
      <alignment wrapText="1"/>
    </xf>
    <xf numFmtId="166" fontId="2" fillId="33" borderId="19" xfId="0" applyNumberFormat="1" applyFont="1" applyFill="1" applyBorder="1" applyAlignment="1">
      <alignment horizontal="center" vertical="center"/>
    </xf>
    <xf numFmtId="0" fontId="2" fillId="33" borderId="19" xfId="0" applyFont="1" applyFill="1" applyBorder="1" applyAlignment="1">
      <alignment horizontal="center" vertical="center" wrapText="1"/>
    </xf>
    <xf numFmtId="0" fontId="2" fillId="33" borderId="4" xfId="0" applyFont="1" applyFill="1" applyBorder="1" applyAlignment="1">
      <alignment horizontal="left" vertical="center" wrapText="1"/>
    </xf>
    <xf numFmtId="0" fontId="2" fillId="33" borderId="3" xfId="0" applyFont="1" applyFill="1" applyBorder="1" applyAlignment="1">
      <alignment horizontal="left" vertical="center" wrapText="1"/>
    </xf>
    <xf numFmtId="0" fontId="2" fillId="35" borderId="1" xfId="0" applyFont="1" applyFill="1" applyBorder="1" applyAlignment="1">
      <alignment horizontal="center" vertical="center"/>
    </xf>
    <xf numFmtId="0" fontId="2" fillId="35" borderId="3" xfId="0" applyFont="1" applyFill="1" applyBorder="1" applyAlignment="1">
      <alignment horizontal="center" vertical="center"/>
    </xf>
    <xf numFmtId="0" fontId="2" fillId="35" borderId="0" xfId="0" applyFont="1" applyFill="1" applyBorder="1" applyAlignment="1">
      <alignment horizontal="left" vertical="center"/>
    </xf>
    <xf numFmtId="0" fontId="2" fillId="35" borderId="0" xfId="0" applyFont="1" applyFill="1" applyAlignment="1">
      <alignment horizontal="left" vertical="center"/>
    </xf>
    <xf numFmtId="0" fontId="3" fillId="33" borderId="0" xfId="0" applyFont="1" applyFill="1" applyAlignment="1">
      <alignment vertical="center"/>
    </xf>
    <xf numFmtId="0" fontId="3" fillId="35" borderId="0" xfId="0" applyFont="1" applyFill="1" applyAlignment="1">
      <alignment vertical="center"/>
    </xf>
    <xf numFmtId="0" fontId="2" fillId="33" borderId="0" xfId="0" applyFont="1" applyFill="1" applyAlignment="1">
      <alignment horizontal="center" vertical="center"/>
    </xf>
    <xf numFmtId="0" fontId="3" fillId="35" borderId="3" xfId="0" applyFont="1" applyFill="1" applyBorder="1" applyAlignment="1">
      <alignment vertical="center"/>
    </xf>
    <xf numFmtId="0" fontId="3" fillId="35" borderId="1" xfId="0" applyFont="1" applyFill="1" applyBorder="1" applyAlignment="1">
      <alignment vertical="center"/>
    </xf>
    <xf numFmtId="17" fontId="3" fillId="35" borderId="1" xfId="0" applyNumberFormat="1" applyFont="1" applyFill="1" applyBorder="1" applyAlignment="1">
      <alignment vertical="center"/>
    </xf>
    <xf numFmtId="0" fontId="3" fillId="35" borderId="1" xfId="0" applyFont="1" applyFill="1" applyBorder="1" applyAlignment="1">
      <alignment vertical="center" wrapText="1"/>
    </xf>
    <xf numFmtId="0" fontId="28" fillId="34" borderId="14" xfId="0" applyFont="1" applyFill="1" applyBorder="1" applyAlignment="1">
      <alignment vertical="center" wrapText="1"/>
    </xf>
    <xf numFmtId="0" fontId="29" fillId="34" borderId="21" xfId="0" applyFont="1" applyFill="1" applyBorder="1" applyAlignment="1">
      <alignment vertical="center" wrapText="1"/>
    </xf>
    <xf numFmtId="0" fontId="30" fillId="35" borderId="1" xfId="0" applyFont="1" applyFill="1" applyBorder="1" applyAlignment="1">
      <alignment vertical="top"/>
    </xf>
    <xf numFmtId="0" fontId="30" fillId="35" borderId="0" xfId="0" applyFont="1" applyFill="1" applyAlignment="1">
      <alignment vertical="top"/>
    </xf>
    <xf numFmtId="0" fontId="30" fillId="33" borderId="0" xfId="0" applyFont="1" applyFill="1" applyAlignment="1">
      <alignment vertical="top"/>
    </xf>
    <xf numFmtId="0" fontId="3" fillId="35" borderId="0" xfId="0" applyFont="1" applyFill="1"/>
    <xf numFmtId="0" fontId="28" fillId="34" borderId="4" xfId="0" applyFont="1" applyFill="1" applyBorder="1" applyAlignment="1">
      <alignment vertical="center" wrapText="1"/>
    </xf>
    <xf numFmtId="0" fontId="2" fillId="33" borderId="24" xfId="0" applyFont="1" applyFill="1" applyBorder="1" applyAlignment="1">
      <alignment horizontal="center" vertical="center" wrapText="1"/>
    </xf>
    <xf numFmtId="0" fontId="2" fillId="33" borderId="0" xfId="0" applyFont="1" applyFill="1" applyAlignment="1">
      <alignment vertical="center"/>
    </xf>
    <xf numFmtId="0" fontId="2" fillId="33" borderId="18" xfId="0" applyFont="1" applyFill="1" applyBorder="1" applyAlignment="1">
      <alignment horizontal="center" vertical="center" wrapText="1"/>
    </xf>
    <xf numFmtId="1" fontId="2" fillId="33" borderId="19" xfId="0" applyNumberFormat="1" applyFont="1" applyFill="1" applyBorder="1" applyAlignment="1">
      <alignment horizontal="center" vertical="center" wrapText="1"/>
    </xf>
    <xf numFmtId="0" fontId="28" fillId="34" borderId="1" xfId="0" applyFont="1" applyFill="1" applyBorder="1" applyAlignment="1">
      <alignment vertical="center" wrapText="1"/>
    </xf>
    <xf numFmtId="0" fontId="3" fillId="35" borderId="0" xfId="0" applyFont="1" applyFill="1" applyAlignment="1">
      <alignment horizontal="center" vertical="center"/>
    </xf>
    <xf numFmtId="0" fontId="3" fillId="35" borderId="0" xfId="0" applyFont="1" applyFill="1" applyBorder="1"/>
    <xf numFmtId="0" fontId="32" fillId="33" borderId="0" xfId="0" applyFont="1" applyFill="1" applyAlignment="1">
      <alignment vertical="center"/>
    </xf>
    <xf numFmtId="2" fontId="2" fillId="33" borderId="19" xfId="0" applyNumberFormat="1" applyFont="1" applyFill="1" applyBorder="1" applyAlignment="1">
      <alignment horizontal="center" vertical="center" wrapText="1"/>
    </xf>
    <xf numFmtId="0" fontId="2" fillId="33" borderId="18" xfId="0" applyNumberFormat="1" applyFont="1" applyFill="1" applyBorder="1" applyAlignment="1">
      <alignment horizontal="center" vertical="center" wrapText="1"/>
    </xf>
    <xf numFmtId="0" fontId="2" fillId="33" borderId="3" xfId="0" applyFont="1" applyFill="1" applyBorder="1" applyAlignment="1">
      <alignment horizontal="center" vertical="center"/>
    </xf>
    <xf numFmtId="0" fontId="30" fillId="33" borderId="1" xfId="0" applyFont="1" applyFill="1" applyBorder="1" applyAlignment="1">
      <alignment vertical="top"/>
    </xf>
    <xf numFmtId="2" fontId="2" fillId="33" borderId="1" xfId="0" applyNumberFormat="1" applyFont="1" applyFill="1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/>
    </xf>
    <xf numFmtId="0" fontId="4" fillId="33" borderId="1" xfId="0" applyFont="1" applyFill="1" applyBorder="1" applyAlignment="1">
      <alignment horizontal="center" vertical="center"/>
    </xf>
    <xf numFmtId="0" fontId="25" fillId="35" borderId="0" xfId="0" applyFont="1" applyFill="1" applyAlignment="1">
      <alignment wrapText="1"/>
    </xf>
    <xf numFmtId="0" fontId="3" fillId="33" borderId="0" xfId="0" applyFont="1" applyFill="1" applyAlignment="1">
      <alignment horizontal="center" vertical="center"/>
    </xf>
    <xf numFmtId="0" fontId="28" fillId="34" borderId="20" xfId="0" applyFont="1" applyFill="1" applyBorder="1" applyAlignment="1">
      <alignment horizontal="center" vertical="center" wrapText="1"/>
    </xf>
    <xf numFmtId="0" fontId="28" fillId="34" borderId="22" xfId="0" applyFont="1" applyFill="1" applyBorder="1" applyAlignment="1">
      <alignment horizontal="center" vertical="center" wrapText="1"/>
    </xf>
    <xf numFmtId="0" fontId="28" fillId="34" borderId="1" xfId="0" applyFont="1" applyFill="1" applyBorder="1" applyAlignment="1">
      <alignment horizontal="center" vertical="center" wrapText="1"/>
    </xf>
    <xf numFmtId="0" fontId="25" fillId="33" borderId="1" xfId="0" applyFont="1" applyFill="1" applyBorder="1" applyAlignment="1">
      <alignment horizontal="center" vertical="center" wrapText="1"/>
    </xf>
    <xf numFmtId="0" fontId="2" fillId="33" borderId="1" xfId="0" applyFont="1" applyFill="1" applyBorder="1" applyAlignment="1">
      <alignment vertical="center" wrapText="1"/>
    </xf>
    <xf numFmtId="0" fontId="2" fillId="33" borderId="2" xfId="0" applyFont="1" applyFill="1" applyBorder="1" applyAlignment="1">
      <alignment horizontal="left" vertical="center" wrapText="1"/>
    </xf>
    <xf numFmtId="0" fontId="2" fillId="33" borderId="2" xfId="0" applyFont="1" applyFill="1" applyBorder="1" applyAlignment="1">
      <alignment vertical="center" wrapText="1"/>
    </xf>
    <xf numFmtId="0" fontId="31" fillId="34" borderId="4" xfId="0" applyFont="1" applyFill="1" applyBorder="1" applyAlignment="1">
      <alignment vertical="center" wrapText="1"/>
    </xf>
    <xf numFmtId="0" fontId="25" fillId="33" borderId="2" xfId="0" applyNumberFormat="1" applyFont="1" applyFill="1" applyBorder="1" applyAlignment="1">
      <alignment vertical="center" wrapText="1"/>
    </xf>
    <xf numFmtId="0" fontId="31" fillId="34" borderId="1" xfId="0" applyFont="1" applyFill="1" applyBorder="1" applyAlignment="1">
      <alignment vertical="center" wrapText="1"/>
    </xf>
    <xf numFmtId="0" fontId="25" fillId="33" borderId="1" xfId="0" applyNumberFormat="1" applyFont="1" applyFill="1" applyBorder="1" applyAlignment="1">
      <alignment vertical="center" wrapText="1"/>
    </xf>
    <xf numFmtId="0" fontId="33" fillId="33" borderId="0" xfId="0" applyFont="1" applyFill="1" applyBorder="1" applyAlignment="1">
      <alignment vertical="center"/>
    </xf>
    <xf numFmtId="0" fontId="22" fillId="36" borderId="16" xfId="0" applyFont="1" applyFill="1" applyBorder="1" applyAlignment="1">
      <alignment horizontal="center" vertical="center" wrapText="1"/>
    </xf>
    <xf numFmtId="0" fontId="22" fillId="36" borderId="15" xfId="0" applyFont="1" applyFill="1" applyBorder="1" applyAlignment="1">
      <alignment horizontal="center" vertical="center" wrapText="1"/>
    </xf>
    <xf numFmtId="0" fontId="22" fillId="36" borderId="17" xfId="0" applyFont="1" applyFill="1" applyBorder="1" applyAlignment="1">
      <alignment vertical="center" wrapText="1"/>
    </xf>
    <xf numFmtId="167" fontId="3" fillId="33" borderId="0" xfId="46" applyNumberFormat="1" applyFont="1" applyFill="1" applyAlignment="1">
      <alignment vertical="center"/>
    </xf>
    <xf numFmtId="167" fontId="22" fillId="36" borderId="16" xfId="46" applyNumberFormat="1" applyFont="1" applyFill="1" applyBorder="1" applyAlignment="1">
      <alignment vertical="center" wrapText="1"/>
    </xf>
    <xf numFmtId="167" fontId="28" fillId="34" borderId="14" xfId="46" applyNumberFormat="1" applyFont="1" applyFill="1" applyBorder="1" applyAlignment="1">
      <alignment vertical="center" wrapText="1"/>
    </xf>
    <xf numFmtId="167" fontId="2" fillId="33" borderId="1" xfId="46" applyNumberFormat="1" applyFont="1" applyFill="1" applyBorder="1" applyAlignment="1">
      <alignment horizontal="center" vertical="center"/>
    </xf>
    <xf numFmtId="167" fontId="2" fillId="33" borderId="1" xfId="46" applyNumberFormat="1" applyFont="1" applyFill="1" applyBorder="1" applyAlignment="1">
      <alignment horizontal="center" vertical="center" wrapText="1"/>
    </xf>
    <xf numFmtId="167" fontId="2" fillId="33" borderId="4" xfId="46" applyNumberFormat="1" applyFont="1" applyFill="1" applyBorder="1" applyAlignment="1">
      <alignment horizontal="left" vertical="center" wrapText="1"/>
    </xf>
    <xf numFmtId="167" fontId="2" fillId="33" borderId="0" xfId="46" applyNumberFormat="1" applyFont="1" applyFill="1" applyAlignment="1"/>
    <xf numFmtId="168" fontId="2" fillId="33" borderId="1" xfId="46" applyNumberFormat="1" applyFont="1" applyFill="1" applyBorder="1" applyAlignment="1">
      <alignment horizontal="center" vertical="center"/>
    </xf>
    <xf numFmtId="168" fontId="2" fillId="33" borderId="2" xfId="46" applyNumberFormat="1" applyFont="1" applyFill="1" applyBorder="1" applyAlignment="1">
      <alignment horizontal="center" vertical="center" wrapText="1"/>
    </xf>
    <xf numFmtId="168" fontId="28" fillId="34" borderId="4" xfId="46" applyNumberFormat="1" applyFont="1" applyFill="1" applyBorder="1" applyAlignment="1">
      <alignment vertical="center" wrapText="1"/>
    </xf>
    <xf numFmtId="168" fontId="2" fillId="33" borderId="1" xfId="46" applyNumberFormat="1" applyFont="1" applyFill="1" applyBorder="1" applyAlignment="1">
      <alignment horizontal="center" vertical="center" wrapText="1"/>
    </xf>
    <xf numFmtId="168" fontId="2" fillId="0" borderId="1" xfId="46" applyNumberFormat="1" applyFont="1" applyFill="1" applyBorder="1" applyAlignment="1">
      <alignment horizontal="center" vertical="center" wrapText="1"/>
    </xf>
    <xf numFmtId="168" fontId="28" fillId="34" borderId="1" xfId="46" applyNumberFormat="1" applyFont="1" applyFill="1" applyBorder="1" applyAlignment="1">
      <alignment vertical="center" wrapText="1"/>
    </xf>
    <xf numFmtId="169" fontId="2" fillId="33" borderId="18" xfId="0" applyNumberFormat="1" applyFont="1" applyFill="1" applyBorder="1" applyAlignment="1">
      <alignment horizontal="center" vertical="center" wrapText="1"/>
    </xf>
    <xf numFmtId="0" fontId="2" fillId="33" borderId="4" xfId="0" applyFont="1" applyFill="1" applyBorder="1" applyAlignment="1">
      <alignment vertical="center" wrapText="1"/>
    </xf>
    <xf numFmtId="168" fontId="2" fillId="33" borderId="4" xfId="46" applyNumberFormat="1" applyFont="1" applyFill="1" applyBorder="1" applyAlignment="1">
      <alignment horizontal="center" vertical="center" wrapText="1"/>
    </xf>
    <xf numFmtId="168" fontId="25" fillId="33" borderId="1" xfId="46" applyNumberFormat="1" applyFont="1" applyFill="1" applyBorder="1" applyAlignment="1">
      <alignment vertical="center" wrapText="1"/>
    </xf>
    <xf numFmtId="0" fontId="2" fillId="33" borderId="1" xfId="0" applyFont="1" applyFill="1" applyBorder="1" applyAlignment="1">
      <alignment horizontal="left" vertical="center"/>
    </xf>
    <xf numFmtId="0" fontId="4" fillId="33" borderId="0" xfId="0" applyFont="1" applyFill="1" applyAlignment="1">
      <alignment horizontal="center" vertical="center"/>
    </xf>
    <xf numFmtId="0" fontId="2" fillId="35" borderId="0" xfId="0" applyFont="1" applyFill="1" applyBorder="1" applyAlignment="1">
      <alignment horizontal="right" vertical="center" wrapText="1"/>
    </xf>
    <xf numFmtId="0" fontId="2" fillId="33" borderId="1" xfId="0" applyFont="1" applyFill="1" applyBorder="1" applyAlignment="1">
      <alignment vertical="center" wrapText="1"/>
    </xf>
    <xf numFmtId="0" fontId="22" fillId="33" borderId="0" xfId="0" applyFont="1" applyFill="1" applyAlignment="1">
      <alignment horizontal="center" vertical="center" wrapText="1"/>
    </xf>
    <xf numFmtId="0" fontId="28" fillId="34" borderId="4" xfId="0" applyFont="1" applyFill="1" applyBorder="1" applyAlignment="1">
      <alignment horizontal="left" vertical="center" wrapText="1"/>
    </xf>
    <xf numFmtId="0" fontId="28" fillId="34" borderId="23" xfId="0" applyFont="1" applyFill="1" applyBorder="1" applyAlignment="1">
      <alignment horizontal="left" vertical="center" wrapText="1"/>
    </xf>
    <xf numFmtId="0" fontId="4" fillId="33" borderId="2" xfId="0" applyFont="1" applyFill="1" applyBorder="1" applyAlignment="1">
      <alignment horizontal="center" vertical="center" wrapText="1"/>
    </xf>
    <xf numFmtId="0" fontId="4" fillId="33" borderId="4" xfId="0" applyFont="1" applyFill="1" applyBorder="1" applyAlignment="1">
      <alignment horizontal="center" vertical="center" wrapText="1"/>
    </xf>
    <xf numFmtId="0" fontId="2" fillId="33" borderId="2" xfId="0" applyFont="1" applyFill="1" applyBorder="1" applyAlignment="1">
      <alignment horizontal="left" vertical="center" wrapText="1"/>
    </xf>
    <xf numFmtId="0" fontId="2" fillId="33" borderId="4" xfId="0" applyFont="1" applyFill="1" applyBorder="1" applyAlignment="1">
      <alignment horizontal="left" vertical="center" wrapText="1"/>
    </xf>
    <xf numFmtId="0" fontId="2" fillId="33" borderId="3" xfId="0" applyFont="1" applyFill="1" applyBorder="1" applyAlignment="1">
      <alignment horizontal="left" vertical="center" wrapText="1"/>
    </xf>
    <xf numFmtId="0" fontId="2" fillId="33" borderId="1" xfId="0" applyFont="1" applyFill="1" applyBorder="1" applyAlignment="1">
      <alignment horizontal="left" vertical="center" wrapText="1"/>
    </xf>
    <xf numFmtId="0" fontId="3" fillId="35" borderId="22" xfId="0" applyFont="1" applyFill="1" applyBorder="1" applyAlignment="1">
      <alignment horizontal="center" vertical="center"/>
    </xf>
    <xf numFmtId="0" fontId="3" fillId="35" borderId="4" xfId="0" applyFont="1" applyFill="1" applyBorder="1" applyAlignment="1">
      <alignment horizontal="center" vertical="center"/>
    </xf>
    <xf numFmtId="0" fontId="3" fillId="35" borderId="3" xfId="0" applyFont="1" applyFill="1" applyBorder="1" applyAlignment="1">
      <alignment horizontal="center" vertical="center"/>
    </xf>
    <xf numFmtId="0" fontId="2" fillId="33" borderId="2" xfId="0" applyFont="1" applyFill="1" applyBorder="1" applyAlignment="1">
      <alignment horizontal="left"/>
    </xf>
    <xf numFmtId="0" fontId="2" fillId="33" borderId="4" xfId="0" applyFont="1" applyFill="1" applyBorder="1" applyAlignment="1">
      <alignment horizontal="left"/>
    </xf>
    <xf numFmtId="0" fontId="2" fillId="33" borderId="3" xfId="0" applyFont="1" applyFill="1" applyBorder="1" applyAlignment="1">
      <alignment horizontal="left"/>
    </xf>
    <xf numFmtId="0" fontId="35" fillId="33" borderId="0" xfId="0" applyFont="1" applyFill="1" applyBorder="1" applyAlignment="1">
      <alignment horizontal="right" vertical="center" wrapText="1"/>
    </xf>
  </cellXfs>
  <cellStyles count="4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Денежный" xfId="28" builtinId="4" customBuiltin="1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43" xr:uid="{00000000-0005-0000-0000-000025000000}"/>
    <cellStyle name="Обычный 3" xfId="45" xr:uid="{00000000-0005-0000-0000-000026000000}"/>
    <cellStyle name="Обычный 4" xfId="44" xr:uid="{00000000-0005-0000-0000-000027000000}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6" builtinId="3"/>
    <cellStyle name="Хороший" xfId="42" builtinId="26" customBuiltin="1"/>
  </cellStyles>
  <dxfs count="0"/>
  <tableStyles count="0" defaultTableStyle="TableStyleMedium2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78"/>
  <sheetViews>
    <sheetView showGridLines="0" tabSelected="1" view="pageBreakPreview" zoomScaleNormal="80" zoomScaleSheetLayoutView="100" workbookViewId="0">
      <selection activeCell="D11" sqref="D11"/>
    </sheetView>
  </sheetViews>
  <sheetFormatPr defaultColWidth="9.296875" defaultRowHeight="15.5" x14ac:dyDescent="0.3"/>
  <cols>
    <col min="1" max="1" width="10.796875" style="46" customWidth="1"/>
    <col min="2" max="2" width="119.19921875" style="16" customWidth="1"/>
    <col min="3" max="3" width="17.19921875" style="16" customWidth="1"/>
    <col min="4" max="4" width="20.5" style="62" customWidth="1"/>
    <col min="5" max="5" width="26.69921875" style="18" customWidth="1"/>
    <col min="6" max="6" width="19" style="17" hidden="1" customWidth="1"/>
    <col min="7" max="7" width="16.5" style="17" hidden="1" customWidth="1"/>
    <col min="8" max="8" width="16.296875" style="17" hidden="1" customWidth="1"/>
    <col min="9" max="9" width="12.5" style="17" hidden="1" customWidth="1"/>
    <col min="10" max="14" width="0" style="17" hidden="1" customWidth="1"/>
    <col min="15" max="15" width="13.69921875" style="17" hidden="1" customWidth="1"/>
    <col min="16" max="16" width="16.5" style="17" hidden="1" customWidth="1"/>
    <col min="17" max="17" width="64" style="17" hidden="1" customWidth="1"/>
    <col min="18" max="18" width="16.69921875" style="17" customWidth="1"/>
    <col min="19" max="39" width="9.296875" style="17"/>
    <col min="40" max="16384" width="9.296875" style="16"/>
  </cols>
  <sheetData>
    <row r="1" spans="1:39" ht="15.75" customHeight="1" x14ac:dyDescent="0.3">
      <c r="C1" s="98" t="s">
        <v>91</v>
      </c>
      <c r="D1" s="98"/>
      <c r="E1" s="98"/>
    </row>
    <row r="2" spans="1:39" ht="15.75" customHeight="1" x14ac:dyDescent="0.3">
      <c r="C2" s="98"/>
      <c r="D2" s="98"/>
      <c r="E2" s="98"/>
      <c r="F2" s="81"/>
      <c r="G2" s="81"/>
    </row>
    <row r="3" spans="1:39" ht="15.75" customHeight="1" x14ac:dyDescent="0.3">
      <c r="F3" s="81"/>
      <c r="G3" s="81"/>
    </row>
    <row r="4" spans="1:39" ht="15.75" customHeight="1" x14ac:dyDescent="0.3"/>
    <row r="5" spans="1:39" ht="15" x14ac:dyDescent="0.3">
      <c r="A5" s="80" t="s">
        <v>63</v>
      </c>
      <c r="B5" s="80"/>
      <c r="C5" s="80"/>
      <c r="D5" s="80"/>
      <c r="E5" s="80"/>
    </row>
    <row r="6" spans="1:39" ht="39.75" customHeight="1" thickBot="1" x14ac:dyDescent="0.35">
      <c r="A6" s="83" t="s">
        <v>52</v>
      </c>
      <c r="B6" s="83"/>
      <c r="C6" s="83"/>
      <c r="D6" s="83"/>
      <c r="E6" s="83"/>
    </row>
    <row r="7" spans="1:39" ht="23.25" customHeight="1" x14ac:dyDescent="0.3">
      <c r="A7" s="60" t="s">
        <v>2</v>
      </c>
      <c r="B7" s="59" t="s">
        <v>3</v>
      </c>
      <c r="C7" s="59" t="s">
        <v>4</v>
      </c>
      <c r="D7" s="63" t="s">
        <v>5</v>
      </c>
      <c r="E7" s="61" t="s">
        <v>76</v>
      </c>
      <c r="F7" s="92" t="s">
        <v>47</v>
      </c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1:39" ht="24.75" customHeight="1" x14ac:dyDescent="0.3">
      <c r="A8" s="50">
        <v>1</v>
      </c>
      <c r="B8" s="50">
        <v>2</v>
      </c>
      <c r="C8" s="50">
        <v>3</v>
      </c>
      <c r="D8" s="78">
        <v>4</v>
      </c>
      <c r="E8" s="50">
        <v>5</v>
      </c>
      <c r="F8" s="19"/>
      <c r="G8" s="20"/>
      <c r="H8" s="21"/>
      <c r="I8" s="21"/>
      <c r="J8" s="21"/>
      <c r="K8" s="22"/>
      <c r="L8" s="20"/>
      <c r="M8" s="20"/>
      <c r="N8" s="20"/>
      <c r="O8" s="20"/>
      <c r="P8" s="20"/>
    </row>
    <row r="9" spans="1:39" s="27" customFormat="1" ht="32.15" customHeight="1" x14ac:dyDescent="0.3">
      <c r="A9" s="47" t="s">
        <v>60</v>
      </c>
      <c r="B9" s="23" t="s">
        <v>70</v>
      </c>
      <c r="C9" s="23"/>
      <c r="D9" s="64"/>
      <c r="E9" s="24"/>
      <c r="F9" s="13"/>
      <c r="G9" s="25"/>
      <c r="H9" s="12"/>
      <c r="I9" s="12"/>
      <c r="J9" s="12"/>
      <c r="K9" s="12"/>
      <c r="L9" s="12"/>
      <c r="M9" s="12"/>
      <c r="N9" s="12"/>
      <c r="O9" s="12"/>
      <c r="P9" s="12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1:39" s="4" customFormat="1" ht="32.15" customHeight="1" x14ac:dyDescent="0.3">
      <c r="A10" s="39">
        <v>1.1000000000000001</v>
      </c>
      <c r="B10" s="53" t="s">
        <v>8</v>
      </c>
      <c r="C10" s="2" t="s">
        <v>9</v>
      </c>
      <c r="D10" s="65">
        <f>(270*8+125*96)/10000</f>
        <v>1.4159999999999999</v>
      </c>
      <c r="E10" s="9"/>
      <c r="F10" s="40">
        <v>5.76</v>
      </c>
      <c r="G10" s="2"/>
      <c r="H10" s="2"/>
      <c r="I10" s="2"/>
      <c r="J10" s="2"/>
      <c r="K10" s="2"/>
      <c r="L10" s="2"/>
      <c r="M10" s="2"/>
      <c r="N10" s="2"/>
      <c r="O10" s="2">
        <f>SUM(F10:N10)</f>
        <v>5.76</v>
      </c>
      <c r="P10" s="2">
        <f>E10-O10</f>
        <v>-5.76</v>
      </c>
    </row>
    <row r="11" spans="1:39" s="4" customFormat="1" ht="32.15" customHeight="1" x14ac:dyDescent="0.3">
      <c r="A11" s="39">
        <v>1.2</v>
      </c>
      <c r="B11" s="52" t="s">
        <v>59</v>
      </c>
      <c r="C11" s="2" t="s">
        <v>9</v>
      </c>
      <c r="D11" s="65">
        <f t="shared" ref="D11:D12" si="0">(270*8+125*96)/10000</f>
        <v>1.4159999999999999</v>
      </c>
      <c r="E11" s="9"/>
      <c r="F11" s="40">
        <v>5.76</v>
      </c>
      <c r="G11" s="2"/>
      <c r="H11" s="2"/>
      <c r="I11" s="2"/>
      <c r="J11" s="2"/>
      <c r="K11" s="2"/>
      <c r="L11" s="2"/>
      <c r="M11" s="2"/>
      <c r="N11" s="2"/>
      <c r="O11" s="2">
        <f t="shared" ref="O11:O33" si="1">SUM(F11:N11)</f>
        <v>5.76</v>
      </c>
      <c r="P11" s="2">
        <f t="shared" ref="P11:P33" si="2">E11-O11</f>
        <v>-5.76</v>
      </c>
    </row>
    <row r="12" spans="1:39" s="4" customFormat="1" ht="32.15" customHeight="1" x14ac:dyDescent="0.3">
      <c r="A12" s="39">
        <v>1.3</v>
      </c>
      <c r="B12" s="53" t="s">
        <v>41</v>
      </c>
      <c r="C12" s="2" t="s">
        <v>9</v>
      </c>
      <c r="D12" s="65">
        <f t="shared" si="0"/>
        <v>1.4159999999999999</v>
      </c>
      <c r="E12" s="9"/>
      <c r="F12" s="40">
        <v>5.76</v>
      </c>
      <c r="G12" s="2"/>
      <c r="H12" s="2"/>
      <c r="I12" s="2"/>
      <c r="J12" s="2"/>
      <c r="K12" s="2"/>
      <c r="L12" s="2"/>
      <c r="M12" s="2"/>
      <c r="N12" s="2"/>
      <c r="O12" s="2">
        <f t="shared" si="1"/>
        <v>5.76</v>
      </c>
      <c r="P12" s="2">
        <f t="shared" si="2"/>
        <v>-5.76</v>
      </c>
    </row>
    <row r="13" spans="1:39" s="4" customFormat="1" ht="32.15" customHeight="1" x14ac:dyDescent="0.3">
      <c r="A13" s="39">
        <v>1.4</v>
      </c>
      <c r="B13" s="53" t="s">
        <v>62</v>
      </c>
      <c r="C13" s="3" t="s">
        <v>10</v>
      </c>
      <c r="D13" s="69">
        <v>120</v>
      </c>
      <c r="E13" s="9"/>
      <c r="F13" s="40">
        <v>900</v>
      </c>
      <c r="G13" s="2"/>
      <c r="H13" s="2"/>
      <c r="I13" s="2"/>
      <c r="J13" s="2"/>
      <c r="K13" s="2"/>
      <c r="L13" s="2"/>
      <c r="M13" s="2"/>
      <c r="N13" s="2"/>
      <c r="O13" s="2">
        <f t="shared" si="1"/>
        <v>900</v>
      </c>
      <c r="P13" s="2">
        <f t="shared" si="2"/>
        <v>-900</v>
      </c>
    </row>
    <row r="14" spans="1:39" s="4" customFormat="1" ht="32.15" customHeight="1" x14ac:dyDescent="0.3">
      <c r="A14" s="39">
        <v>1.5</v>
      </c>
      <c r="B14" s="51" t="s">
        <v>13</v>
      </c>
      <c r="C14" s="3" t="s">
        <v>10</v>
      </c>
      <c r="D14" s="69">
        <v>120</v>
      </c>
      <c r="E14" s="9"/>
      <c r="F14" s="40">
        <v>900</v>
      </c>
      <c r="G14" s="2"/>
      <c r="H14" s="2"/>
      <c r="I14" s="2"/>
      <c r="J14" s="2"/>
      <c r="K14" s="2"/>
      <c r="L14" s="2"/>
      <c r="M14" s="2"/>
      <c r="N14" s="2"/>
      <c r="O14" s="2">
        <f t="shared" si="1"/>
        <v>900</v>
      </c>
      <c r="P14" s="2">
        <f t="shared" si="2"/>
        <v>-900</v>
      </c>
    </row>
    <row r="15" spans="1:39" s="4" customFormat="1" ht="32.15" customHeight="1" x14ac:dyDescent="0.3">
      <c r="A15" s="39">
        <v>1.6</v>
      </c>
      <c r="B15" s="53" t="s">
        <v>31</v>
      </c>
      <c r="C15" s="3" t="s">
        <v>10</v>
      </c>
      <c r="D15" s="69">
        <v>120</v>
      </c>
      <c r="E15" s="9"/>
      <c r="F15" s="40">
        <v>900</v>
      </c>
      <c r="G15" s="2"/>
      <c r="H15" s="2"/>
      <c r="I15" s="2"/>
      <c r="J15" s="2"/>
      <c r="K15" s="2"/>
      <c r="L15" s="2"/>
      <c r="M15" s="2"/>
      <c r="N15" s="2"/>
      <c r="O15" s="2">
        <f t="shared" si="1"/>
        <v>900</v>
      </c>
      <c r="P15" s="2">
        <f t="shared" si="2"/>
        <v>-900</v>
      </c>
    </row>
    <row r="16" spans="1:39" s="4" customFormat="1" ht="32.15" customHeight="1" x14ac:dyDescent="0.3">
      <c r="A16" s="39">
        <v>1.7</v>
      </c>
      <c r="B16" s="51" t="s">
        <v>61</v>
      </c>
      <c r="C16" s="3" t="s">
        <v>11</v>
      </c>
      <c r="D16" s="69">
        <v>120</v>
      </c>
      <c r="E16" s="9"/>
      <c r="F16" s="40">
        <v>900</v>
      </c>
      <c r="G16" s="2"/>
      <c r="H16" s="2"/>
      <c r="I16" s="2"/>
      <c r="J16" s="2"/>
      <c r="K16" s="2"/>
      <c r="L16" s="2"/>
      <c r="M16" s="2"/>
      <c r="N16" s="2"/>
      <c r="O16" s="2">
        <f t="shared" si="1"/>
        <v>900</v>
      </c>
      <c r="P16" s="2">
        <f t="shared" si="2"/>
        <v>-900</v>
      </c>
    </row>
    <row r="17" spans="1:40" s="4" customFormat="1" ht="32.15" customHeight="1" x14ac:dyDescent="0.3">
      <c r="A17" s="75">
        <v>1.8</v>
      </c>
      <c r="B17" s="51" t="s">
        <v>32</v>
      </c>
      <c r="C17" s="3" t="s">
        <v>1</v>
      </c>
      <c r="D17" s="70">
        <f>270*30+200*200</f>
        <v>48100</v>
      </c>
      <c r="E17" s="9"/>
      <c r="F17" s="40">
        <v>57600</v>
      </c>
      <c r="G17" s="2"/>
      <c r="H17" s="2"/>
      <c r="I17" s="2"/>
      <c r="J17" s="2"/>
      <c r="K17" s="2"/>
      <c r="L17" s="2"/>
      <c r="M17" s="2"/>
      <c r="N17" s="2"/>
      <c r="O17" s="2">
        <f t="shared" si="1"/>
        <v>57600</v>
      </c>
      <c r="P17" s="2">
        <f t="shared" si="2"/>
        <v>-57600</v>
      </c>
    </row>
    <row r="18" spans="1:40" s="27" customFormat="1" ht="32.15" customHeight="1" x14ac:dyDescent="0.3">
      <c r="A18" s="48" t="s">
        <v>53</v>
      </c>
      <c r="B18" s="29" t="s">
        <v>77</v>
      </c>
      <c r="C18" s="29"/>
      <c r="D18" s="71"/>
      <c r="E18" s="9"/>
      <c r="F18" s="40"/>
      <c r="G18" s="41"/>
      <c r="H18" s="2"/>
      <c r="I18" s="2"/>
      <c r="J18" s="2"/>
      <c r="K18" s="2"/>
      <c r="L18" s="2"/>
      <c r="M18" s="2"/>
      <c r="N18" s="2"/>
      <c r="O18" s="2">
        <f t="shared" si="1"/>
        <v>0</v>
      </c>
      <c r="P18" s="2">
        <f t="shared" si="2"/>
        <v>0</v>
      </c>
    </row>
    <row r="19" spans="1:40" s="31" customFormat="1" ht="32.15" customHeight="1" x14ac:dyDescent="0.3">
      <c r="A19" s="30">
        <v>2.1</v>
      </c>
      <c r="B19" s="53" t="s">
        <v>90</v>
      </c>
      <c r="C19" s="3" t="s">
        <v>1</v>
      </c>
      <c r="D19" s="72">
        <f>370*10</f>
        <v>3700</v>
      </c>
      <c r="E19" s="9"/>
      <c r="F19" s="40"/>
      <c r="G19" s="2">
        <v>800</v>
      </c>
      <c r="H19" s="2"/>
      <c r="I19" s="2"/>
      <c r="J19" s="2"/>
      <c r="K19" s="2"/>
      <c r="L19" s="2"/>
      <c r="M19" s="2"/>
      <c r="N19" s="2"/>
      <c r="O19" s="2">
        <f t="shared" ref="O19" si="3">SUM(F19:N19)</f>
        <v>800</v>
      </c>
      <c r="P19" s="2">
        <f t="shared" ref="P19" si="4">E19-O19</f>
        <v>-800</v>
      </c>
    </row>
    <row r="20" spans="1:40" s="7" customFormat="1" ht="32.15" customHeight="1" x14ac:dyDescent="0.3">
      <c r="A20" s="30">
        <v>2.2000000000000002</v>
      </c>
      <c r="B20" s="53" t="s">
        <v>80</v>
      </c>
      <c r="C20" s="3" t="s">
        <v>1</v>
      </c>
      <c r="D20" s="72">
        <f>(190*12)+(180*12*2)</f>
        <v>6600</v>
      </c>
      <c r="E20" s="9"/>
      <c r="F20" s="9">
        <f>D19+E20</f>
        <v>3700</v>
      </c>
      <c r="G20" s="13"/>
      <c r="H20" s="12">
        <v>0.111</v>
      </c>
      <c r="I20" s="12"/>
      <c r="J20" s="12"/>
      <c r="K20" s="12"/>
      <c r="L20" s="12"/>
      <c r="M20" s="12"/>
      <c r="N20" s="12"/>
      <c r="O20" s="12"/>
      <c r="P20" s="12">
        <f t="shared" ref="P20" si="5">SUM(G20:O20)</f>
        <v>0.111</v>
      </c>
      <c r="Q20" s="12">
        <f t="shared" ref="Q20" si="6">F20-P20</f>
        <v>3699.8890000000001</v>
      </c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</row>
    <row r="21" spans="1:40" s="31" customFormat="1" ht="32.15" customHeight="1" x14ac:dyDescent="0.3">
      <c r="A21" s="30">
        <v>2.2999999999999998</v>
      </c>
      <c r="B21" s="53" t="s">
        <v>48</v>
      </c>
      <c r="C21" s="3" t="s">
        <v>0</v>
      </c>
      <c r="D21" s="72">
        <f>(190*7*1)+(180*7*0.5)</f>
        <v>1960</v>
      </c>
      <c r="E21" s="9"/>
      <c r="F21" s="40"/>
      <c r="G21" s="2">
        <v>800</v>
      </c>
      <c r="H21" s="2"/>
      <c r="I21" s="2"/>
      <c r="J21" s="2"/>
      <c r="K21" s="2"/>
      <c r="L21" s="2"/>
      <c r="M21" s="2"/>
      <c r="N21" s="2"/>
      <c r="O21" s="2">
        <f t="shared" si="1"/>
        <v>800</v>
      </c>
      <c r="P21" s="2">
        <f t="shared" si="2"/>
        <v>-800</v>
      </c>
    </row>
    <row r="22" spans="1:40" s="27" customFormat="1" ht="32.15" customHeight="1" x14ac:dyDescent="0.3">
      <c r="A22" s="30">
        <v>2.4</v>
      </c>
      <c r="B22" s="53" t="s">
        <v>25</v>
      </c>
      <c r="C22" s="3" t="s">
        <v>0</v>
      </c>
      <c r="D22" s="72">
        <f>(190*7*1)+(180*7*0.5)</f>
        <v>1960</v>
      </c>
      <c r="E22" s="9"/>
      <c r="F22" s="40"/>
      <c r="G22" s="2">
        <v>3000</v>
      </c>
      <c r="H22" s="2">
        <v>1500</v>
      </c>
      <c r="I22" s="2">
        <v>5785</v>
      </c>
      <c r="J22" s="2"/>
      <c r="K22" s="2"/>
      <c r="L22" s="2"/>
      <c r="M22" s="2"/>
      <c r="N22" s="2"/>
      <c r="O22" s="2">
        <f t="shared" si="1"/>
        <v>10285</v>
      </c>
      <c r="P22" s="2">
        <f t="shared" si="2"/>
        <v>-10285</v>
      </c>
    </row>
    <row r="23" spans="1:40" s="27" customFormat="1" ht="32.15" customHeight="1" x14ac:dyDescent="0.3">
      <c r="A23" s="30">
        <v>2.5</v>
      </c>
      <c r="B23" s="53" t="s">
        <v>20</v>
      </c>
      <c r="C23" s="3" t="s">
        <v>1</v>
      </c>
      <c r="D23" s="72">
        <f>370*10+370*2*3</f>
        <v>5920</v>
      </c>
      <c r="E23" s="38"/>
      <c r="F23" s="40"/>
      <c r="G23" s="2"/>
      <c r="H23" s="2">
        <v>4500</v>
      </c>
      <c r="I23" s="2">
        <v>5950</v>
      </c>
      <c r="J23" s="2"/>
      <c r="K23" s="2"/>
      <c r="L23" s="2"/>
      <c r="M23" s="2"/>
      <c r="N23" s="2"/>
      <c r="O23" s="2">
        <f t="shared" si="1"/>
        <v>10450</v>
      </c>
      <c r="P23" s="42">
        <f t="shared" si="2"/>
        <v>-10450</v>
      </c>
    </row>
    <row r="24" spans="1:40" s="4" customFormat="1" ht="32.15" customHeight="1" x14ac:dyDescent="0.3">
      <c r="A24" s="30">
        <v>2.6</v>
      </c>
      <c r="B24" s="53" t="s">
        <v>64</v>
      </c>
      <c r="C24" s="3" t="s">
        <v>21</v>
      </c>
      <c r="D24" s="72">
        <v>136</v>
      </c>
      <c r="E24" s="9"/>
      <c r="F24" s="40"/>
      <c r="G24" s="2"/>
      <c r="H24" s="2"/>
      <c r="I24" s="2">
        <v>1100</v>
      </c>
      <c r="J24" s="2"/>
      <c r="K24" s="2"/>
      <c r="L24" s="2"/>
      <c r="M24" s="2"/>
      <c r="N24" s="2"/>
      <c r="O24" s="2">
        <f t="shared" si="1"/>
        <v>1100</v>
      </c>
      <c r="P24" s="2">
        <f t="shared" si="2"/>
        <v>-1100</v>
      </c>
    </row>
    <row r="25" spans="1:40" s="27" customFormat="1" ht="32.15" customHeight="1" x14ac:dyDescent="0.3">
      <c r="A25" s="48" t="s">
        <v>54</v>
      </c>
      <c r="B25" s="29" t="s">
        <v>67</v>
      </c>
      <c r="C25" s="29"/>
      <c r="D25" s="71"/>
      <c r="E25" s="9"/>
      <c r="F25" s="40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40" s="5" customFormat="1" ht="32.15" customHeight="1" x14ac:dyDescent="0.3">
      <c r="A26" s="32">
        <v>3.1</v>
      </c>
      <c r="B26" s="53" t="s">
        <v>29</v>
      </c>
      <c r="C26" s="3" t="s">
        <v>18</v>
      </c>
      <c r="D26" s="72">
        <f>110/5*6*95</f>
        <v>12540</v>
      </c>
      <c r="E26" s="1"/>
      <c r="F26" s="40"/>
      <c r="G26" s="2"/>
      <c r="H26" s="2"/>
      <c r="I26" s="2"/>
      <c r="J26" s="2"/>
      <c r="K26" s="2"/>
      <c r="L26" s="2"/>
      <c r="M26" s="2"/>
      <c r="N26" s="2"/>
      <c r="O26" s="2">
        <f t="shared" si="1"/>
        <v>0</v>
      </c>
      <c r="P26" s="2">
        <f t="shared" si="2"/>
        <v>0</v>
      </c>
    </row>
    <row r="27" spans="1:40" s="31" customFormat="1" ht="32.15" customHeight="1" x14ac:dyDescent="0.3">
      <c r="A27" s="32">
        <v>3.2</v>
      </c>
      <c r="B27" s="53" t="s">
        <v>28</v>
      </c>
      <c r="C27" s="3" t="s">
        <v>0</v>
      </c>
      <c r="D27" s="73">
        <v>6000</v>
      </c>
      <c r="E27" s="33"/>
      <c r="F27" s="40"/>
      <c r="G27" s="2"/>
      <c r="H27" s="2"/>
      <c r="I27" s="2">
        <v>9000</v>
      </c>
      <c r="J27" s="2">
        <v>7000</v>
      </c>
      <c r="K27" s="2"/>
      <c r="L27" s="2"/>
      <c r="M27" s="2"/>
      <c r="N27" s="2"/>
      <c r="O27" s="2">
        <f t="shared" si="1"/>
        <v>16000</v>
      </c>
      <c r="P27" s="2">
        <f t="shared" si="2"/>
        <v>-16000</v>
      </c>
    </row>
    <row r="28" spans="1:40" s="5" customFormat="1" ht="32.15" customHeight="1" x14ac:dyDescent="0.3">
      <c r="A28" s="32">
        <v>3.3</v>
      </c>
      <c r="B28" s="53" t="s">
        <v>30</v>
      </c>
      <c r="C28" s="3" t="s">
        <v>18</v>
      </c>
      <c r="D28" s="72">
        <f>110*97</f>
        <v>10670</v>
      </c>
      <c r="E28" s="9"/>
      <c r="F28" s="40"/>
      <c r="G28" s="2"/>
      <c r="H28" s="2"/>
      <c r="I28" s="2">
        <v>9140</v>
      </c>
      <c r="J28" s="2"/>
      <c r="K28" s="2"/>
      <c r="L28" s="2"/>
      <c r="M28" s="2"/>
      <c r="N28" s="2"/>
      <c r="O28" s="2">
        <f t="shared" si="1"/>
        <v>9140</v>
      </c>
      <c r="P28" s="2">
        <f t="shared" si="2"/>
        <v>-9140</v>
      </c>
    </row>
    <row r="29" spans="1:40" s="31" customFormat="1" ht="32.15" customHeight="1" x14ac:dyDescent="0.3">
      <c r="A29" s="32">
        <v>3.4</v>
      </c>
      <c r="B29" s="53" t="s">
        <v>25</v>
      </c>
      <c r="C29" s="3" t="s">
        <v>12</v>
      </c>
      <c r="D29" s="72">
        <f>(110*97*1.3)+(0.8*2)</f>
        <v>13872.6</v>
      </c>
      <c r="E29" s="33"/>
      <c r="F29" s="40"/>
      <c r="G29" s="2"/>
      <c r="H29" s="2"/>
      <c r="I29" s="2">
        <v>16000</v>
      </c>
      <c r="J29" s="2"/>
      <c r="K29" s="2"/>
      <c r="L29" s="2"/>
      <c r="M29" s="2"/>
      <c r="N29" s="2"/>
      <c r="O29" s="2">
        <f t="shared" si="1"/>
        <v>16000</v>
      </c>
      <c r="P29" s="42">
        <f t="shared" si="2"/>
        <v>-16000</v>
      </c>
    </row>
    <row r="30" spans="1:40" s="31" customFormat="1" ht="32.15" customHeight="1" x14ac:dyDescent="0.3">
      <c r="A30" s="32">
        <v>3.5</v>
      </c>
      <c r="B30" s="53" t="s">
        <v>86</v>
      </c>
      <c r="C30" s="3" t="s">
        <v>18</v>
      </c>
      <c r="D30" s="72">
        <f>(97*2+110*2)*6</f>
        <v>2484</v>
      </c>
      <c r="E30" s="9"/>
      <c r="F30" s="40"/>
      <c r="G30" s="2"/>
      <c r="H30" s="2"/>
      <c r="I30" s="2">
        <v>2000</v>
      </c>
      <c r="J30" s="2"/>
      <c r="K30" s="2"/>
      <c r="L30" s="2"/>
      <c r="M30" s="2"/>
      <c r="N30" s="2"/>
      <c r="O30" s="2">
        <f t="shared" si="1"/>
        <v>2000</v>
      </c>
      <c r="P30" s="43">
        <f t="shared" si="2"/>
        <v>-2000</v>
      </c>
    </row>
    <row r="31" spans="1:40" s="31" customFormat="1" ht="32.15" customHeight="1" x14ac:dyDescent="0.3">
      <c r="A31" s="32">
        <v>3.6</v>
      </c>
      <c r="B31" s="51" t="s">
        <v>50</v>
      </c>
      <c r="C31" s="3" t="s">
        <v>0</v>
      </c>
      <c r="D31" s="72">
        <f>(97*2+110*2)-10</f>
        <v>404</v>
      </c>
      <c r="E31" s="9"/>
      <c r="F31" s="40"/>
      <c r="G31" s="2"/>
      <c r="H31" s="2"/>
      <c r="I31" s="2"/>
      <c r="J31" s="2"/>
      <c r="K31" s="2"/>
      <c r="L31" s="2"/>
      <c r="M31" s="2"/>
      <c r="N31" s="2"/>
      <c r="O31" s="2"/>
      <c r="P31" s="43"/>
    </row>
    <row r="32" spans="1:40" s="4" customFormat="1" ht="32.15" customHeight="1" x14ac:dyDescent="0.3">
      <c r="A32" s="30">
        <v>3.7</v>
      </c>
      <c r="B32" s="53" t="s">
        <v>65</v>
      </c>
      <c r="C32" s="3" t="s">
        <v>21</v>
      </c>
      <c r="D32" s="72">
        <v>70</v>
      </c>
      <c r="E32" s="9"/>
      <c r="F32" s="40"/>
      <c r="G32" s="2"/>
      <c r="H32" s="2"/>
      <c r="I32" s="2">
        <v>1100</v>
      </c>
      <c r="J32" s="2"/>
      <c r="K32" s="2"/>
      <c r="L32" s="2"/>
      <c r="M32" s="2"/>
      <c r="N32" s="2"/>
      <c r="O32" s="2">
        <f t="shared" ref="O32" si="7">SUM(F32:N32)</f>
        <v>1100</v>
      </c>
      <c r="P32" s="2">
        <f t="shared" ref="P32" si="8">E32-O32</f>
        <v>-1100</v>
      </c>
    </row>
    <row r="33" spans="1:16" s="27" customFormat="1" ht="32.15" customHeight="1" x14ac:dyDescent="0.3">
      <c r="A33" s="48" t="s">
        <v>40</v>
      </c>
      <c r="B33" s="54" t="s">
        <v>51</v>
      </c>
      <c r="C33" s="29"/>
      <c r="D33" s="71"/>
      <c r="E33" s="9"/>
      <c r="F33" s="40"/>
      <c r="G33" s="2"/>
      <c r="H33" s="2"/>
      <c r="I33" s="2"/>
      <c r="J33" s="2"/>
      <c r="K33" s="2"/>
      <c r="L33" s="2"/>
      <c r="M33" s="2"/>
      <c r="N33" s="2"/>
      <c r="O33" s="2">
        <f t="shared" si="1"/>
        <v>0</v>
      </c>
      <c r="P33" s="2">
        <f t="shared" si="2"/>
        <v>0</v>
      </c>
    </row>
    <row r="34" spans="1:16" s="5" customFormat="1" ht="32.15" customHeight="1" x14ac:dyDescent="0.3">
      <c r="A34" s="32">
        <v>4.0999999999999996</v>
      </c>
      <c r="B34" s="55" t="s">
        <v>82</v>
      </c>
      <c r="C34" s="3" t="s">
        <v>0</v>
      </c>
      <c r="D34" s="72">
        <v>1873</v>
      </c>
      <c r="E34" s="9"/>
      <c r="F34" s="40"/>
      <c r="G34" s="2"/>
      <c r="H34" s="2"/>
      <c r="I34" s="2"/>
      <c r="J34" s="2"/>
      <c r="K34" s="2"/>
      <c r="L34" s="2"/>
      <c r="M34" s="2"/>
      <c r="N34" s="2"/>
      <c r="O34" s="2">
        <f t="shared" ref="O34:O49" si="9">SUM(F34:N34)</f>
        <v>0</v>
      </c>
      <c r="P34" s="2">
        <f t="shared" ref="P34:P49" si="10">E34-O34</f>
        <v>0</v>
      </c>
    </row>
    <row r="35" spans="1:16" s="5" customFormat="1" ht="32.15" customHeight="1" x14ac:dyDescent="0.3">
      <c r="A35" s="32">
        <v>4.2</v>
      </c>
      <c r="B35" s="55" t="s">
        <v>83</v>
      </c>
      <c r="C35" s="3" t="s">
        <v>0</v>
      </c>
      <c r="D35" s="72">
        <v>1873</v>
      </c>
      <c r="E35" s="9"/>
      <c r="F35" s="40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s="27" customFormat="1" ht="32.15" customHeight="1" x14ac:dyDescent="0.3">
      <c r="A36" s="32">
        <v>4.3</v>
      </c>
      <c r="B36" s="51" t="s">
        <v>84</v>
      </c>
      <c r="C36" s="3" t="s">
        <v>18</v>
      </c>
      <c r="D36" s="69">
        <f>14*4+29*4*6</f>
        <v>752</v>
      </c>
      <c r="E36" s="9"/>
      <c r="F36" s="40"/>
      <c r="G36" s="2"/>
      <c r="H36" s="2"/>
      <c r="I36" s="2"/>
      <c r="J36" s="2"/>
      <c r="K36" s="2"/>
      <c r="L36" s="2"/>
      <c r="M36" s="2"/>
      <c r="N36" s="2"/>
      <c r="O36" s="2">
        <f t="shared" si="9"/>
        <v>0</v>
      </c>
      <c r="P36" s="2">
        <f t="shared" si="10"/>
        <v>0</v>
      </c>
    </row>
    <row r="37" spans="1:16" s="27" customFormat="1" ht="32.15" customHeight="1" x14ac:dyDescent="0.3">
      <c r="A37" s="32">
        <v>4.4000000000000004</v>
      </c>
      <c r="B37" s="53" t="s">
        <v>79</v>
      </c>
      <c r="C37" s="3" t="s">
        <v>19</v>
      </c>
      <c r="D37" s="72">
        <v>1860</v>
      </c>
      <c r="E37" s="9"/>
      <c r="F37" s="40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s="27" customFormat="1" ht="32.15" customHeight="1" x14ac:dyDescent="0.3">
      <c r="A38" s="32">
        <v>4.5</v>
      </c>
      <c r="B38" s="53" t="s">
        <v>23</v>
      </c>
      <c r="C38" s="3" t="s">
        <v>12</v>
      </c>
      <c r="D38" s="66">
        <v>37.200000000000003</v>
      </c>
      <c r="E38" s="9"/>
      <c r="F38" s="40"/>
      <c r="G38" s="2"/>
      <c r="H38" s="2"/>
      <c r="I38" s="2"/>
      <c r="J38" s="2"/>
      <c r="K38" s="2"/>
      <c r="L38" s="2"/>
      <c r="M38" s="2"/>
      <c r="N38" s="2"/>
      <c r="O38" s="2">
        <f t="shared" si="9"/>
        <v>0</v>
      </c>
      <c r="P38" s="2">
        <f t="shared" si="10"/>
        <v>0</v>
      </c>
    </row>
    <row r="39" spans="1:16" s="27" customFormat="1" ht="32.15" customHeight="1" x14ac:dyDescent="0.3">
      <c r="A39" s="32">
        <v>4.5999999999999996</v>
      </c>
      <c r="B39" s="53" t="s">
        <v>78</v>
      </c>
      <c r="C39" s="3" t="s">
        <v>19</v>
      </c>
      <c r="D39" s="72">
        <v>810</v>
      </c>
      <c r="E39" s="9"/>
      <c r="F39" s="40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s="27" customFormat="1" ht="30" customHeight="1" x14ac:dyDescent="0.3">
      <c r="A40" s="49" t="s">
        <v>55</v>
      </c>
      <c r="B40" s="56" t="s">
        <v>72</v>
      </c>
      <c r="C40" s="34"/>
      <c r="D40" s="74"/>
      <c r="E40" s="9"/>
      <c r="F40" s="40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s="27" customFormat="1" ht="32.15" customHeight="1" x14ac:dyDescent="0.3">
      <c r="A41" s="3">
        <v>5.0999999999999996</v>
      </c>
      <c r="B41" s="51" t="s">
        <v>81</v>
      </c>
      <c r="C41" s="3" t="s">
        <v>0</v>
      </c>
      <c r="D41" s="72">
        <v>150</v>
      </c>
      <c r="E41" s="33"/>
      <c r="F41" s="40"/>
      <c r="G41" s="2"/>
      <c r="H41" s="2"/>
      <c r="I41" s="2"/>
      <c r="J41" s="2"/>
      <c r="K41" s="2"/>
      <c r="L41" s="2"/>
      <c r="M41" s="2"/>
      <c r="N41" s="2"/>
      <c r="O41" s="2">
        <f t="shared" ref="O41" si="11">SUM(F41:N41)</f>
        <v>0</v>
      </c>
      <c r="P41" s="2">
        <f t="shared" ref="P41" si="12">E41-O41</f>
        <v>0</v>
      </c>
    </row>
    <row r="42" spans="1:16" s="27" customFormat="1" ht="32.15" customHeight="1" x14ac:dyDescent="0.3">
      <c r="A42" s="3">
        <v>5.2</v>
      </c>
      <c r="B42" s="53" t="s">
        <v>85</v>
      </c>
      <c r="C42" s="3" t="s">
        <v>1</v>
      </c>
      <c r="D42" s="72">
        <v>100</v>
      </c>
      <c r="E42" s="9"/>
      <c r="F42" s="40"/>
      <c r="G42" s="2"/>
      <c r="H42" s="2"/>
      <c r="I42" s="2"/>
      <c r="J42" s="2"/>
      <c r="K42" s="2"/>
      <c r="L42" s="2"/>
      <c r="M42" s="2"/>
      <c r="N42" s="2"/>
      <c r="O42" s="2">
        <f t="shared" ref="O42" si="13">SUM(F42:N42)</f>
        <v>0</v>
      </c>
      <c r="P42" s="2">
        <f t="shared" ref="P42" si="14">E42-O42</f>
        <v>0</v>
      </c>
    </row>
    <row r="43" spans="1:16" s="27" customFormat="1" ht="32.15" customHeight="1" x14ac:dyDescent="0.3">
      <c r="A43" s="3">
        <v>5.3</v>
      </c>
      <c r="B43" s="76" t="s">
        <v>88</v>
      </c>
      <c r="C43" s="3" t="s">
        <v>0</v>
      </c>
      <c r="D43" s="77">
        <v>70</v>
      </c>
      <c r="E43" s="9"/>
      <c r="F43" s="40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s="7" customFormat="1" ht="32.15" customHeight="1" x14ac:dyDescent="0.3">
      <c r="A44" s="48" t="s">
        <v>56</v>
      </c>
      <c r="B44" s="29" t="s">
        <v>68</v>
      </c>
      <c r="C44" s="29"/>
      <c r="D44" s="71"/>
      <c r="E44" s="9"/>
      <c r="F44" s="40"/>
      <c r="G44" s="2"/>
      <c r="H44" s="2"/>
      <c r="I44" s="2"/>
      <c r="J44" s="2"/>
      <c r="K44" s="2"/>
      <c r="L44" s="2"/>
      <c r="M44" s="2"/>
      <c r="N44" s="2"/>
      <c r="O44" s="2">
        <f t="shared" si="9"/>
        <v>0</v>
      </c>
      <c r="P44" s="2">
        <f t="shared" si="10"/>
        <v>0</v>
      </c>
    </row>
    <row r="45" spans="1:16" s="31" customFormat="1" ht="32.15" customHeight="1" x14ac:dyDescent="0.3">
      <c r="A45" s="32">
        <v>6.1</v>
      </c>
      <c r="B45" s="53" t="s">
        <v>49</v>
      </c>
      <c r="C45" s="3" t="s">
        <v>0</v>
      </c>
      <c r="D45" s="72">
        <f>D21+D27+70</f>
        <v>8030</v>
      </c>
      <c r="E45" s="9"/>
      <c r="F45" s="40"/>
      <c r="G45" s="2">
        <v>3000</v>
      </c>
      <c r="H45" s="2">
        <v>1500</v>
      </c>
      <c r="I45" s="2">
        <v>21785</v>
      </c>
      <c r="J45" s="2"/>
      <c r="K45" s="43"/>
      <c r="L45" s="2"/>
      <c r="M45" s="2"/>
      <c r="N45" s="2"/>
      <c r="O45" s="44">
        <f t="shared" si="9"/>
        <v>26285</v>
      </c>
      <c r="P45" s="2">
        <f t="shared" si="10"/>
        <v>-26285</v>
      </c>
    </row>
    <row r="46" spans="1:16" s="5" customFormat="1" ht="32.15" customHeight="1" x14ac:dyDescent="0.3">
      <c r="A46" s="32">
        <v>6.2</v>
      </c>
      <c r="B46" s="55" t="s">
        <v>69</v>
      </c>
      <c r="C46" s="3" t="s">
        <v>26</v>
      </c>
      <c r="D46" s="72">
        <f>D45*1.6</f>
        <v>12848</v>
      </c>
      <c r="E46" s="38"/>
      <c r="F46" s="40"/>
      <c r="G46" s="2">
        <v>4500</v>
      </c>
      <c r="H46" s="2">
        <v>2250</v>
      </c>
      <c r="I46" s="2"/>
      <c r="J46" s="2"/>
      <c r="K46" s="2"/>
      <c r="L46" s="2"/>
      <c r="M46" s="2"/>
      <c r="N46" s="2"/>
      <c r="O46" s="2">
        <f t="shared" ref="O46" si="15">SUM(F46:N46)</f>
        <v>6750</v>
      </c>
      <c r="P46" s="2">
        <f t="shared" ref="P46" si="16">E46-O46</f>
        <v>-6750</v>
      </c>
    </row>
    <row r="47" spans="1:16" s="5" customFormat="1" ht="32.15" customHeight="1" x14ac:dyDescent="0.3">
      <c r="A47" s="32">
        <v>6.3</v>
      </c>
      <c r="B47" s="55" t="s">
        <v>33</v>
      </c>
      <c r="C47" s="3" t="s">
        <v>0</v>
      </c>
      <c r="D47" s="72">
        <f>D45</f>
        <v>8030</v>
      </c>
      <c r="E47" s="9"/>
      <c r="F47" s="40"/>
      <c r="G47" s="2">
        <v>3000</v>
      </c>
      <c r="H47" s="2">
        <v>1500</v>
      </c>
      <c r="I47" s="2">
        <v>21785</v>
      </c>
      <c r="J47" s="2"/>
      <c r="K47" s="2"/>
      <c r="L47" s="2"/>
      <c r="M47" s="2"/>
      <c r="N47" s="2"/>
      <c r="O47" s="2">
        <f t="shared" si="9"/>
        <v>26285</v>
      </c>
      <c r="P47" s="2">
        <f t="shared" si="10"/>
        <v>-26285</v>
      </c>
    </row>
    <row r="48" spans="1:16" s="7" customFormat="1" ht="32.15" customHeight="1" x14ac:dyDescent="0.3">
      <c r="A48" s="48" t="s">
        <v>57</v>
      </c>
      <c r="B48" s="84" t="s">
        <v>73</v>
      </c>
      <c r="C48" s="84"/>
      <c r="D48" s="84"/>
      <c r="E48" s="85"/>
      <c r="F48" s="40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39" s="5" customFormat="1" ht="32.15" customHeight="1" x14ac:dyDescent="0.3">
      <c r="A49" s="32">
        <v>7.1</v>
      </c>
      <c r="B49" s="57" t="s">
        <v>66</v>
      </c>
      <c r="C49" s="3" t="s">
        <v>26</v>
      </c>
      <c r="D49" s="66">
        <f>((D20+D26)*0.45*0.2)/1000</f>
        <v>1.7226000000000001</v>
      </c>
      <c r="E49" s="8"/>
      <c r="F49" s="40"/>
      <c r="G49" s="2"/>
      <c r="H49" s="2"/>
      <c r="I49" s="2"/>
      <c r="J49" s="2"/>
      <c r="K49" s="2"/>
      <c r="L49" s="2"/>
      <c r="M49" s="2"/>
      <c r="N49" s="2"/>
      <c r="O49" s="2">
        <f t="shared" si="9"/>
        <v>0</v>
      </c>
      <c r="P49" s="2">
        <f t="shared" si="10"/>
        <v>0</v>
      </c>
    </row>
    <row r="50" spans="1:39" s="5" customFormat="1" ht="32.15" customHeight="1" x14ac:dyDescent="0.3">
      <c r="A50" s="32">
        <v>7.2</v>
      </c>
      <c r="B50" s="57" t="s">
        <v>74</v>
      </c>
      <c r="C50" s="3" t="s">
        <v>75</v>
      </c>
      <c r="D50" s="66">
        <f>(D37+D39)*1.25</f>
        <v>3337.5</v>
      </c>
      <c r="E50" s="8"/>
      <c r="F50" s="40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39" s="5" customFormat="1" ht="32.15" customHeight="1" x14ac:dyDescent="0.3">
      <c r="A51" s="32">
        <v>7.3</v>
      </c>
      <c r="B51" s="57" t="s">
        <v>87</v>
      </c>
      <c r="C51" s="3" t="s">
        <v>75</v>
      </c>
      <c r="D51" s="66">
        <f>3700*0.3</f>
        <v>1110</v>
      </c>
      <c r="E51" s="8"/>
      <c r="F51" s="40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39" s="5" customFormat="1" ht="32.15" customHeight="1" x14ac:dyDescent="0.3">
      <c r="A52" s="32">
        <v>7.4</v>
      </c>
      <c r="B52" s="57" t="s">
        <v>89</v>
      </c>
      <c r="C52" s="2" t="s">
        <v>26</v>
      </c>
      <c r="D52" s="2">
        <f>206*4.2</f>
        <v>865.2</v>
      </c>
      <c r="E52" s="79"/>
      <c r="F52" s="40"/>
      <c r="G52" s="2"/>
      <c r="H52" s="2"/>
      <c r="I52" s="2"/>
      <c r="J52" s="2"/>
      <c r="K52" s="2"/>
      <c r="L52" s="2"/>
      <c r="M52" s="2"/>
      <c r="N52" s="2"/>
      <c r="O52" s="2">
        <f t="shared" ref="O52" si="17">SUM(F52:N52)</f>
        <v>0</v>
      </c>
      <c r="P52" s="2">
        <f>E50-O52</f>
        <v>0</v>
      </c>
    </row>
    <row r="54" spans="1:39" s="4" customFormat="1" ht="15" x14ac:dyDescent="0.3">
      <c r="A54" s="86" t="s">
        <v>34</v>
      </c>
      <c r="B54" s="87"/>
      <c r="C54" s="87"/>
      <c r="D54" s="87"/>
      <c r="E54" s="87"/>
      <c r="F54" s="35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</row>
    <row r="55" spans="1:39" s="4" customFormat="1" ht="71.25" customHeight="1" x14ac:dyDescent="0.3">
      <c r="A55" s="3">
        <v>1</v>
      </c>
      <c r="B55" s="88" t="s">
        <v>35</v>
      </c>
      <c r="C55" s="89"/>
      <c r="D55" s="89"/>
      <c r="E55" s="90"/>
      <c r="F55" s="35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</row>
    <row r="56" spans="1:39" s="4" customFormat="1" ht="21" customHeight="1" x14ac:dyDescent="0.3">
      <c r="A56" s="3">
        <v>2</v>
      </c>
      <c r="B56" s="52" t="s">
        <v>36</v>
      </c>
      <c r="C56" s="10"/>
      <c r="D56" s="67"/>
      <c r="E56" s="11"/>
      <c r="F56" s="35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</row>
    <row r="57" spans="1:39" s="4" customFormat="1" ht="54" customHeight="1" x14ac:dyDescent="0.3">
      <c r="A57" s="3">
        <v>3</v>
      </c>
      <c r="B57" s="88" t="s">
        <v>37</v>
      </c>
      <c r="C57" s="89"/>
      <c r="D57" s="89"/>
      <c r="E57" s="90"/>
      <c r="F57" s="35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</row>
    <row r="58" spans="1:39" s="4" customFormat="1" ht="35.25" customHeight="1" x14ac:dyDescent="0.3">
      <c r="A58" s="3">
        <v>4</v>
      </c>
      <c r="B58" s="88" t="s">
        <v>38</v>
      </c>
      <c r="C58" s="89"/>
      <c r="D58" s="89"/>
      <c r="E58" s="90"/>
      <c r="F58" s="35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</row>
    <row r="59" spans="1:39" s="4" customFormat="1" ht="23.25" customHeight="1" x14ac:dyDescent="0.3">
      <c r="A59" s="3">
        <v>5</v>
      </c>
      <c r="B59" s="88" t="s">
        <v>39</v>
      </c>
      <c r="C59" s="89"/>
      <c r="D59" s="89"/>
      <c r="E59" s="90"/>
      <c r="F59" s="35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</row>
    <row r="60" spans="1:39" s="5" customFormat="1" ht="31.5" customHeight="1" x14ac:dyDescent="0.3">
      <c r="A60" s="3">
        <v>6</v>
      </c>
      <c r="B60" s="82" t="s">
        <v>27</v>
      </c>
      <c r="C60" s="82"/>
      <c r="D60" s="82"/>
      <c r="E60" s="82"/>
      <c r="F60" s="14"/>
      <c r="G60" s="14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</row>
    <row r="61" spans="1:39" s="5" customFormat="1" ht="39.75" customHeight="1" x14ac:dyDescent="0.3">
      <c r="A61" s="3">
        <v>7</v>
      </c>
      <c r="B61" s="82" t="s">
        <v>14</v>
      </c>
      <c r="C61" s="82"/>
      <c r="D61" s="82"/>
      <c r="E61" s="82"/>
      <c r="F61" s="14"/>
      <c r="G61" s="14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</row>
    <row r="62" spans="1:39" s="5" customFormat="1" ht="24" customHeight="1" x14ac:dyDescent="0.3">
      <c r="A62" s="3">
        <v>8</v>
      </c>
      <c r="B62" s="82" t="s">
        <v>42</v>
      </c>
      <c r="C62" s="82"/>
      <c r="D62" s="82"/>
      <c r="E62" s="82"/>
      <c r="F62" s="14"/>
      <c r="G62" s="14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3" spans="1:39" s="5" customFormat="1" ht="24" customHeight="1" x14ac:dyDescent="0.3">
      <c r="A63" s="3">
        <v>9</v>
      </c>
      <c r="B63" s="91" t="s">
        <v>43</v>
      </c>
      <c r="C63" s="91"/>
      <c r="D63" s="91"/>
      <c r="E63" s="91"/>
      <c r="F63" s="14"/>
      <c r="G63" s="14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</row>
    <row r="64" spans="1:39" s="5" customFormat="1" ht="24" customHeight="1" x14ac:dyDescent="0.3">
      <c r="A64" s="3">
        <v>10</v>
      </c>
      <c r="B64" s="91" t="s">
        <v>44</v>
      </c>
      <c r="C64" s="91"/>
      <c r="D64" s="91"/>
      <c r="E64" s="91"/>
      <c r="F64" s="14"/>
      <c r="G64" s="14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</row>
    <row r="65" spans="1:39" s="5" customFormat="1" ht="24" customHeight="1" x14ac:dyDescent="0.3">
      <c r="A65" s="3">
        <v>11</v>
      </c>
      <c r="B65" s="91" t="s">
        <v>45</v>
      </c>
      <c r="C65" s="91"/>
      <c r="D65" s="91"/>
      <c r="E65" s="91"/>
      <c r="F65" s="14"/>
      <c r="G65" s="14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</row>
    <row r="66" spans="1:39" s="5" customFormat="1" ht="24" customHeight="1" x14ac:dyDescent="0.3">
      <c r="A66" s="3">
        <v>12</v>
      </c>
      <c r="B66" s="91" t="s">
        <v>46</v>
      </c>
      <c r="C66" s="91"/>
      <c r="D66" s="91"/>
      <c r="E66" s="91"/>
      <c r="F66" s="14"/>
      <c r="G66" s="14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</row>
    <row r="67" spans="1:39" s="4" customFormat="1" ht="31.5" customHeight="1" x14ac:dyDescent="0.3">
      <c r="A67" s="3">
        <v>13</v>
      </c>
      <c r="B67" s="82" t="s">
        <v>15</v>
      </c>
      <c r="C67" s="82"/>
      <c r="D67" s="82"/>
      <c r="E67" s="82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</row>
    <row r="68" spans="1:39" s="4" customFormat="1" ht="35.25" customHeight="1" x14ac:dyDescent="0.3">
      <c r="A68" s="3">
        <v>14</v>
      </c>
      <c r="B68" s="82" t="s">
        <v>22</v>
      </c>
      <c r="C68" s="82"/>
      <c r="D68" s="82"/>
      <c r="E68" s="82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</row>
    <row r="69" spans="1:39" s="4" customFormat="1" ht="38.25" customHeight="1" x14ac:dyDescent="0.3">
      <c r="A69" s="3">
        <v>15</v>
      </c>
      <c r="B69" s="82" t="s">
        <v>58</v>
      </c>
      <c r="C69" s="82"/>
      <c r="D69" s="82"/>
      <c r="E69" s="82"/>
      <c r="F69" s="36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</row>
    <row r="70" spans="1:39" s="4" customFormat="1" ht="52.5" customHeight="1" x14ac:dyDescent="0.3">
      <c r="A70" s="3">
        <v>16</v>
      </c>
      <c r="B70" s="82" t="s">
        <v>16</v>
      </c>
      <c r="C70" s="82"/>
      <c r="D70" s="82"/>
      <c r="E70" s="82"/>
      <c r="F70" s="36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</row>
    <row r="71" spans="1:39" s="4" customFormat="1" ht="41.25" customHeight="1" x14ac:dyDescent="0.3">
      <c r="A71" s="3">
        <v>17</v>
      </c>
      <c r="B71" s="82" t="s">
        <v>17</v>
      </c>
      <c r="C71" s="82"/>
      <c r="D71" s="82"/>
      <c r="E71" s="82"/>
      <c r="F71" s="36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</row>
    <row r="72" spans="1:39" s="4" customFormat="1" ht="44.25" customHeight="1" x14ac:dyDescent="0.3">
      <c r="A72" s="3">
        <v>18</v>
      </c>
      <c r="B72" s="82" t="s">
        <v>7</v>
      </c>
      <c r="C72" s="82"/>
      <c r="D72" s="82"/>
      <c r="E72" s="82"/>
      <c r="F72" s="36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</row>
    <row r="73" spans="1:39" s="4" customFormat="1" ht="66.75" customHeight="1" x14ac:dyDescent="0.3">
      <c r="A73" s="3">
        <v>19</v>
      </c>
      <c r="B73" s="82" t="s">
        <v>24</v>
      </c>
      <c r="C73" s="82"/>
      <c r="D73" s="82"/>
      <c r="E73" s="82"/>
      <c r="F73" s="36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</row>
    <row r="74" spans="1:39" s="4" customFormat="1" ht="23.25" customHeight="1" x14ac:dyDescent="0.35">
      <c r="A74" s="3">
        <v>20</v>
      </c>
      <c r="B74" s="95" t="s">
        <v>6</v>
      </c>
      <c r="C74" s="96"/>
      <c r="D74" s="96"/>
      <c r="E74" s="97"/>
      <c r="F74" s="36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</row>
    <row r="75" spans="1:39" s="4" customFormat="1" ht="16.5" customHeight="1" x14ac:dyDescent="0.35">
      <c r="A75" s="46"/>
      <c r="B75" s="31"/>
      <c r="C75" s="6"/>
      <c r="D75" s="68"/>
      <c r="E75" s="6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</row>
    <row r="76" spans="1:39" s="4" customFormat="1" ht="21" customHeight="1" x14ac:dyDescent="0.3">
      <c r="A76" s="58" t="s">
        <v>71</v>
      </c>
      <c r="B76" s="58"/>
      <c r="C76" s="16"/>
      <c r="D76" s="62"/>
      <c r="E76" s="1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</row>
    <row r="77" spans="1:39" s="4" customFormat="1" ht="6" customHeight="1" x14ac:dyDescent="0.3">
      <c r="A77" s="46"/>
      <c r="B77" s="16"/>
      <c r="C77" s="16"/>
      <c r="D77" s="62"/>
      <c r="E77" s="1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</row>
    <row r="78" spans="1:39" x14ac:dyDescent="0.3">
      <c r="C78" s="37"/>
    </row>
  </sheetData>
  <mergeCells count="26">
    <mergeCell ref="B74:E74"/>
    <mergeCell ref="B58:E58"/>
    <mergeCell ref="B59:E59"/>
    <mergeCell ref="B60:E60"/>
    <mergeCell ref="B61:E61"/>
    <mergeCell ref="B68:E68"/>
    <mergeCell ref="B71:E71"/>
    <mergeCell ref="B72:E72"/>
    <mergeCell ref="B65:E65"/>
    <mergeCell ref="B63:E63"/>
    <mergeCell ref="B64:E64"/>
    <mergeCell ref="A5:E5"/>
    <mergeCell ref="F2:G3"/>
    <mergeCell ref="B73:E73"/>
    <mergeCell ref="A6:E6"/>
    <mergeCell ref="C1:E2"/>
    <mergeCell ref="B70:E70"/>
    <mergeCell ref="B69:E69"/>
    <mergeCell ref="B48:E48"/>
    <mergeCell ref="A54:E54"/>
    <mergeCell ref="B55:E55"/>
    <mergeCell ref="B57:E57"/>
    <mergeCell ref="B66:E66"/>
    <mergeCell ref="B62:E62"/>
    <mergeCell ref="F7:P7"/>
    <mergeCell ref="B67:E67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54" fitToHeight="10000" orientation="portrait" r:id="rId1"/>
  <headerFooter>
    <oddFooter>&amp;R&amp;P</oddFooter>
  </headerFooter>
  <ignoredErrors>
    <ignoredError sqref="D2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ТЗ</vt:lpstr>
      <vt:lpstr>ТЗ!Область_печати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Касимова Г.Ш.</dc:creator>
  <cp:lastModifiedBy>Хамидулин Саяр Гаярович</cp:lastModifiedBy>
  <cp:lastPrinted>2025-06-03T07:27:48Z</cp:lastPrinted>
  <dcterms:created xsi:type="dcterms:W3CDTF">2008-02-01T08:57:11Z</dcterms:created>
  <dcterms:modified xsi:type="dcterms:W3CDTF">2025-09-23T06:26:05Z</dcterms:modified>
</cp:coreProperties>
</file>